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696" windowHeight="6168" activeTab="0"/>
  </bookViews>
  <sheets>
    <sheet name="SATELLIITTIEN SUUNTA" sheetId="1" r:id="rId1"/>
  </sheets>
  <definedNames>
    <definedName name="HTML_CodePage" hidden="1">1252</definedName>
    <definedName name="HTML_Control" hidden="1">{"'SATELLIITTIEN SUUNTA'!$B$1:$M$21"}</definedName>
    <definedName name="HTML_Description" hidden="1">""</definedName>
    <definedName name="HTML_Email" hidden="1">""</definedName>
    <definedName name="HTML_Header" hidden="1">"SATELLIITTIEN SUUNTA"</definedName>
    <definedName name="HTML_LastUpdate" hidden="1">"28.7.1998"</definedName>
    <definedName name="HTML_LineAfter" hidden="1">FALSE</definedName>
    <definedName name="HTML_LineBefore" hidden="1">FALSE</definedName>
    <definedName name="HTML_Name" hidden="1">"Martti Kemppi"</definedName>
    <definedName name="HTML_OBDlg2" hidden="1">TRUE</definedName>
    <definedName name="HTML_OBDlg4" hidden="1">TRUE</definedName>
    <definedName name="HTML_OS" hidden="1">0</definedName>
    <definedName name="HTML_PathFile" hidden="1">"D:\D_Office\EXCEL\Työt\SATELLIT\OmaHTML.htm"</definedName>
    <definedName name="HTML_Title" hidden="1">"SATELLI_suunta 1998"</definedName>
  </definedNames>
  <calcPr fullCalcOnLoad="1"/>
</workbook>
</file>

<file path=xl/comments1.xml><?xml version="1.0" encoding="utf-8"?>
<comments xmlns="http://schemas.openxmlformats.org/spreadsheetml/2006/main">
  <authors>
    <author>Onnellinen Microsoft Office -k?ytt?j?</author>
  </authors>
  <commentList>
    <comment ref="B40" authorId="0">
      <text>
        <r>
          <rPr>
            <b/>
            <sz val="12"/>
            <rFont val="Tahoma"/>
            <family val="2"/>
          </rPr>
          <t xml:space="preserve">Stig Berghomin (YLE) pohjasta soveltanut Martti Kemppi
</t>
        </r>
      </text>
    </comment>
  </commentList>
</comments>
</file>

<file path=xl/sharedStrings.xml><?xml version="1.0" encoding="utf-8"?>
<sst xmlns="http://schemas.openxmlformats.org/spreadsheetml/2006/main" count="54" uniqueCount="52">
  <si>
    <t>1 ( 1 )</t>
  </si>
  <si>
    <t>Leveyttä (Lat)</t>
  </si>
  <si>
    <t>Pituutta (Long)</t>
  </si>
  <si>
    <t>SATELLIITTI</t>
  </si>
  <si>
    <t>Etäisyys
 (km)</t>
  </si>
  <si>
    <r>
      <t>Etäisyys</t>
    </r>
    <r>
      <rPr>
        <sz val="10"/>
        <rFont val="Arial"/>
        <family val="2"/>
      </rPr>
      <t xml:space="preserve">
 (km)</t>
    </r>
  </si>
  <si>
    <t>Korkeus</t>
  </si>
  <si>
    <t>Leveys</t>
  </si>
  <si>
    <t>Dx-Ex(dg)</t>
  </si>
  <si>
    <t>Beta(rad)</t>
  </si>
  <si>
    <t>ETELÄ</t>
  </si>
  <si>
    <t>EUTELSAT II F 3</t>
  </si>
  <si>
    <t>HOT BID</t>
  </si>
  <si>
    <t>EUTELSAT</t>
  </si>
  <si>
    <t>TELECOM 2C</t>
  </si>
  <si>
    <t>SIRIUS</t>
  </si>
  <si>
    <t>TELECOM 2A</t>
  </si>
  <si>
    <t>INTELSAT 705</t>
  </si>
  <si>
    <t>INTELSAT 603</t>
  </si>
  <si>
    <t>INTELSAT 605</t>
  </si>
  <si>
    <t>TURKSAT  1 C</t>
  </si>
  <si>
    <t>Martti Kemppi</t>
  </si>
  <si>
    <t>N</t>
  </si>
  <si>
    <t>E</t>
  </si>
  <si>
    <r>
      <t>Satellitin positio (sijainti)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(Pituus ast.)</t>
    </r>
  </si>
  <si>
    <r>
      <t xml:space="preserve">Pystykulma / ELEVATION </t>
    </r>
    <r>
      <rPr>
        <sz val="12"/>
        <rFont val="Arial"/>
        <family val="2"/>
      </rPr>
      <t xml:space="preserve">
(astetta)</t>
    </r>
  </si>
  <si>
    <r>
      <t xml:space="preserve">Tosisuunta/ AZIMUNTH </t>
    </r>
    <r>
      <rPr>
        <sz val="12"/>
        <rFont val="Arial"/>
        <family val="2"/>
      </rPr>
      <t xml:space="preserve">
(astetta)</t>
    </r>
  </si>
  <si>
    <t xml:space="preserve">On to the grey cells you can put your own longitude and latitude and program calculates antennas beam.  </t>
  </si>
  <si>
    <t>PAS 4/7</t>
  </si>
  <si>
    <t>Koroitus ja suunta</t>
  </si>
  <si>
    <r>
      <t xml:space="preserve">+ 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=</t>
    </r>
    <r>
      <rPr>
        <b/>
        <sz val="12"/>
        <rFont val="Arial"/>
        <family val="2"/>
      </rPr>
      <t xml:space="preserve"> EAST /          </t>
    </r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 xml:space="preserve"> - 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=</t>
    </r>
    <r>
      <rPr>
        <b/>
        <sz val="12"/>
        <rFont val="Arial"/>
        <family val="2"/>
      </rPr>
      <t xml:space="preserve"> WEST</t>
    </r>
  </si>
  <si>
    <t>3.1.2000 Martti Kemppi</t>
  </si>
  <si>
    <t>Voit kirjoittaa haluamasi paikan koordinaatit tai satelliitin nimen ja koordinaatit harmaisiin soluihin ja kaava laskeen satelliitin suunan.( Muista kirjoittaa myös paikkakunta niin myöhemmin on helpompi tarkistaa. ) Koodinaatit saat riittävällä tarkkudella paperikartoista yms. Nettisurfaaja hakee ne tietenkin osoiteesta karttapaikka.fi</t>
  </si>
  <si>
    <t>PAIKKA  /   PLACE</t>
  </si>
  <si>
    <t>NSS K / NSS 803</t>
  </si>
  <si>
    <t>EXPRESS 2</t>
  </si>
  <si>
    <t>TELECOM 2B / TELECOM 2D</t>
  </si>
  <si>
    <t>INTELSAT 707</t>
  </si>
  <si>
    <t>THOR 1 / 2 /  3</t>
  </si>
  <si>
    <t>EUTELSAT W 2</t>
  </si>
  <si>
    <t>Astra  1 A, B, C, E, F, G, H</t>
  </si>
  <si>
    <t>Astra 1D, 2 A</t>
  </si>
  <si>
    <t>NSS 703</t>
  </si>
  <si>
    <t>GALS 2 ( HEILUU n.1,5 ASTETTA)</t>
  </si>
  <si>
    <t>EXPRESS 5   ( HEILUU n.1,2 AST.)</t>
  </si>
  <si>
    <t>EXPRESS 6  ( HEILUU n.1,4 AST.)</t>
  </si>
  <si>
    <t>GORIZONT 28  ( HEILUU n.3,2 AST.)</t>
  </si>
  <si>
    <t>GORIZONT 26 ( HEILUU n. 4,1 AST.)</t>
  </si>
  <si>
    <r>
      <t xml:space="preserve">+ 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=</t>
    </r>
    <r>
      <rPr>
        <b/>
        <sz val="12"/>
        <rFont val="Arial"/>
        <family val="2"/>
      </rPr>
      <t xml:space="preserve"> ITÄÄN /          </t>
    </r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 xml:space="preserve"> - 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=</t>
    </r>
    <r>
      <rPr>
        <b/>
        <sz val="12"/>
        <rFont val="Arial"/>
        <family val="2"/>
      </rPr>
      <t xml:space="preserve"> LÄNTEEN</t>
    </r>
  </si>
  <si>
    <t xml:space="preserve">Merkkien selitykset / Satellitin sijainti:                                                          Mark explanation / Satellite position :      </t>
  </si>
  <si>
    <t>SATELLIITTI LASKIN                SATELLITE CALCULATION</t>
  </si>
  <si>
    <t>Helsinki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</si>
</sst>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15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3" fillId="33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" fontId="2" fillId="0" borderId="14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 horizontal="right"/>
    </xf>
    <xf numFmtId="172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72" fontId="1" fillId="0" borderId="17" xfId="0" applyNumberFormat="1" applyFont="1" applyFill="1" applyBorder="1" applyAlignment="1">
      <alignment horizontal="center"/>
    </xf>
    <xf numFmtId="172" fontId="1" fillId="34" borderId="19" xfId="0" applyNumberFormat="1" applyFont="1" applyFill="1" applyBorder="1" applyAlignment="1" applyProtection="1">
      <alignment horizontal="center"/>
      <protection locked="0"/>
    </xf>
    <xf numFmtId="172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 applyProtection="1">
      <alignment horizontal="center"/>
      <protection locked="0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30" xfId="0" applyNumberFormat="1" applyFont="1" applyBorder="1" applyAlignment="1">
      <alignment horizontal="center" wrapText="1"/>
    </xf>
    <xf numFmtId="172" fontId="1" fillId="0" borderId="27" xfId="0" applyNumberFormat="1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72" fontId="5" fillId="34" borderId="31" xfId="0" applyNumberFormat="1" applyFont="1" applyFill="1" applyBorder="1" applyAlignment="1" applyProtection="1">
      <alignment horizontal="center"/>
      <protection locked="0"/>
    </xf>
    <xf numFmtId="172" fontId="5" fillId="34" borderId="10" xfId="0" applyNumberFormat="1" applyFont="1" applyFill="1" applyBorder="1" applyAlignment="1" applyProtection="1">
      <alignment horizontal="center"/>
      <protection locked="0"/>
    </xf>
    <xf numFmtId="172" fontId="5" fillId="34" borderId="15" xfId="0" applyNumberFormat="1" applyFont="1" applyFill="1" applyBorder="1" applyAlignment="1" applyProtection="1">
      <alignment horizontal="center"/>
      <protection locked="0"/>
    </xf>
    <xf numFmtId="172" fontId="5" fillId="34" borderId="14" xfId="0" applyNumberFormat="1" applyFont="1" applyFill="1" applyBorder="1" applyAlignment="1" applyProtection="1">
      <alignment horizontal="center"/>
      <protection locked="0"/>
    </xf>
    <xf numFmtId="0" fontId="1" fillId="34" borderId="32" xfId="0" applyFont="1" applyFill="1" applyBorder="1" applyAlignment="1" applyProtection="1">
      <alignment/>
      <protection locked="0"/>
    </xf>
    <xf numFmtId="0" fontId="1" fillId="0" borderId="33" xfId="0" applyFont="1" applyBorder="1" applyAlignment="1">
      <alignment/>
    </xf>
    <xf numFmtId="0" fontId="1" fillId="34" borderId="33" xfId="0" applyFont="1" applyFill="1" applyBorder="1" applyAlignment="1" applyProtection="1">
      <alignment/>
      <protection locked="0"/>
    </xf>
    <xf numFmtId="0" fontId="2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34" borderId="11" xfId="0" applyFont="1" applyFill="1" applyBorder="1" applyAlignment="1" applyProtection="1">
      <alignment horizontal="left"/>
      <protection locked="0"/>
    </xf>
    <xf numFmtId="172" fontId="1" fillId="0" borderId="11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172" fontId="1" fillId="0" borderId="14" xfId="0" applyNumberFormat="1" applyFont="1" applyBorder="1" applyAlignment="1">
      <alignment horizontal="center" wrapText="1"/>
    </xf>
    <xf numFmtId="172" fontId="3" fillId="0" borderId="36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33" xfId="0" applyFont="1" applyFill="1" applyBorder="1" applyAlignment="1" applyProtection="1">
      <alignment/>
      <protection hidden="1" locked="0"/>
    </xf>
    <xf numFmtId="172" fontId="1" fillId="0" borderId="19" xfId="0" applyNumberFormat="1" applyFont="1" applyFill="1" applyBorder="1" applyAlignment="1" applyProtection="1">
      <alignment horizontal="center"/>
      <protection hidden="1" locked="0"/>
    </xf>
    <xf numFmtId="172" fontId="3" fillId="0" borderId="24" xfId="0" applyNumberFormat="1" applyFont="1" applyBorder="1" applyAlignment="1" quotePrefix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172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2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 quotePrefix="1">
      <alignment/>
    </xf>
    <xf numFmtId="0" fontId="2" fillId="0" borderId="40" xfId="0" applyFont="1" applyBorder="1" applyAlignment="1" quotePrefix="1">
      <alignment/>
    </xf>
    <xf numFmtId="0" fontId="8" fillId="0" borderId="3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35" xfId="0" applyFont="1" applyBorder="1" applyAlignment="1">
      <alignment horizontal="left"/>
    </xf>
    <xf numFmtId="0" fontId="0" fillId="0" borderId="13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5" zoomScaleNormal="75" zoomScalePageLayoutView="0" workbookViewId="0" topLeftCell="A1">
      <selection activeCell="S12" sqref="S12"/>
    </sheetView>
  </sheetViews>
  <sheetFormatPr defaultColWidth="9.140625" defaultRowHeight="12.75"/>
  <cols>
    <col min="1" max="1" width="3.00390625" style="73" customWidth="1"/>
    <col min="2" max="2" width="38.421875" style="0" customWidth="1"/>
    <col min="3" max="3" width="19.421875" style="0" customWidth="1"/>
    <col min="4" max="4" width="15.7109375" style="0" customWidth="1"/>
    <col min="5" max="5" width="15.8515625" style="0" hidden="1" customWidth="1"/>
    <col min="6" max="6" width="15.8515625" style="0" customWidth="1"/>
    <col min="7" max="7" width="3.140625" style="0" bestFit="1" customWidth="1"/>
    <col min="8" max="8" width="10.421875" style="0" hidden="1" customWidth="1"/>
    <col min="9" max="9" width="16.421875" style="0" customWidth="1"/>
    <col min="10" max="10" width="14.57421875" style="0" hidden="1" customWidth="1"/>
    <col min="11" max="12" width="9.140625" style="0" hidden="1" customWidth="1"/>
    <col min="13" max="13" width="9.28125" style="0" hidden="1" customWidth="1"/>
    <col min="14" max="14" width="9.140625" style="0" hidden="1" customWidth="1"/>
  </cols>
  <sheetData>
    <row r="1" spans="1:10" ht="13.5" thickTop="1">
      <c r="A1" s="90"/>
      <c r="B1" s="97" t="s">
        <v>50</v>
      </c>
      <c r="C1" s="98"/>
      <c r="D1" s="98"/>
      <c r="E1" s="11"/>
      <c r="F1" s="82" t="s">
        <v>21</v>
      </c>
      <c r="G1" s="83"/>
      <c r="H1" s="83"/>
      <c r="I1" s="84"/>
      <c r="J1" s="17" t="s">
        <v>0</v>
      </c>
    </row>
    <row r="2" spans="1:10" ht="12.75">
      <c r="A2" s="91"/>
      <c r="B2" s="99"/>
      <c r="C2" s="100"/>
      <c r="D2" s="100"/>
      <c r="E2" s="9"/>
      <c r="F2" s="85"/>
      <c r="G2" s="85"/>
      <c r="H2" s="85"/>
      <c r="I2" s="86"/>
      <c r="J2" s="21"/>
    </row>
    <row r="3" spans="1:14" ht="28.5" customHeight="1">
      <c r="A3" s="91"/>
      <c r="B3" s="99"/>
      <c r="C3" s="100"/>
      <c r="D3" s="100"/>
      <c r="E3" s="8"/>
      <c r="F3" s="85"/>
      <c r="G3" s="85"/>
      <c r="H3" s="85"/>
      <c r="I3" s="86"/>
      <c r="J3" s="12"/>
      <c r="K3" s="3"/>
      <c r="L3" s="3"/>
      <c r="M3" s="3"/>
      <c r="N3" s="3"/>
    </row>
    <row r="4" spans="1:14" ht="12.75" customHeight="1">
      <c r="A4" s="91"/>
      <c r="B4" s="78" t="s">
        <v>32</v>
      </c>
      <c r="C4" s="79"/>
      <c r="D4" s="79"/>
      <c r="E4" s="79"/>
      <c r="F4" s="79"/>
      <c r="G4" s="79"/>
      <c r="H4" s="79"/>
      <c r="I4" s="80"/>
      <c r="J4" s="12"/>
      <c r="K4" s="3"/>
      <c r="L4" s="3"/>
      <c r="M4" s="3"/>
      <c r="N4" s="3"/>
    </row>
    <row r="5" spans="1:14" ht="84" customHeight="1">
      <c r="A5" s="91"/>
      <c r="B5" s="81"/>
      <c r="C5" s="79"/>
      <c r="D5" s="79"/>
      <c r="E5" s="79"/>
      <c r="F5" s="79"/>
      <c r="G5" s="79"/>
      <c r="H5" s="79"/>
      <c r="I5" s="80"/>
      <c r="J5" s="12"/>
      <c r="K5" s="3"/>
      <c r="L5" s="3"/>
      <c r="M5" s="3"/>
      <c r="N5" s="3"/>
    </row>
    <row r="6" spans="1:14" ht="13.5" customHeight="1">
      <c r="A6" s="91"/>
      <c r="B6" s="78" t="s">
        <v>27</v>
      </c>
      <c r="C6" s="79"/>
      <c r="D6" s="79"/>
      <c r="E6" s="79"/>
      <c r="F6" s="79"/>
      <c r="G6" s="79"/>
      <c r="H6" s="79"/>
      <c r="I6" s="80"/>
      <c r="J6" s="12"/>
      <c r="K6" s="3"/>
      <c r="L6" s="3"/>
      <c r="M6" s="3"/>
      <c r="N6" s="3"/>
    </row>
    <row r="7" spans="1:14" ht="44.25" customHeight="1">
      <c r="A7" s="91"/>
      <c r="B7" s="81"/>
      <c r="C7" s="79"/>
      <c r="D7" s="79"/>
      <c r="E7" s="79"/>
      <c r="F7" s="79"/>
      <c r="G7" s="79"/>
      <c r="H7" s="79"/>
      <c r="I7" s="80"/>
      <c r="J7" s="12"/>
      <c r="K7" s="3"/>
      <c r="L7" s="3"/>
      <c r="M7" s="3"/>
      <c r="N7" s="3"/>
    </row>
    <row r="8" spans="1:14" ht="13.5" customHeight="1" thickBot="1">
      <c r="A8" s="91"/>
      <c r="B8" s="101"/>
      <c r="C8" s="91"/>
      <c r="D8" s="91"/>
      <c r="E8" s="91"/>
      <c r="F8" s="91"/>
      <c r="G8" s="91"/>
      <c r="H8" s="91"/>
      <c r="I8" s="102"/>
      <c r="J8" s="13"/>
      <c r="K8" s="3"/>
      <c r="L8" s="3"/>
      <c r="M8" s="3"/>
      <c r="N8" s="3"/>
    </row>
    <row r="9" spans="1:14" ht="48" customHeight="1" thickBot="1" thickTop="1">
      <c r="A9" s="91"/>
      <c r="B9" s="67" t="s">
        <v>33</v>
      </c>
      <c r="C9" s="8"/>
      <c r="D9" s="57" t="str">
        <f aca="true" t="shared" si="0" ref="D9:D15">E9</f>
        <v>Leveyttä (Lat)</v>
      </c>
      <c r="E9" s="18" t="s">
        <v>1</v>
      </c>
      <c r="F9" s="59">
        <v>62.1</v>
      </c>
      <c r="G9" s="61" t="s">
        <v>22</v>
      </c>
      <c r="H9" s="10">
        <f>F9</f>
        <v>62.1</v>
      </c>
      <c r="I9" s="95"/>
      <c r="J9" s="12"/>
      <c r="K9" s="3"/>
      <c r="L9" s="3"/>
      <c r="M9" s="3"/>
      <c r="N9" s="3"/>
    </row>
    <row r="10" spans="1:14" ht="47.25" customHeight="1" thickBot="1" thickTop="1">
      <c r="A10" s="91"/>
      <c r="B10" s="68" t="s">
        <v>51</v>
      </c>
      <c r="C10" s="72" t="s">
        <v>29</v>
      </c>
      <c r="D10" s="58" t="str">
        <f t="shared" si="0"/>
        <v>Pituutta (Long)</v>
      </c>
      <c r="E10" s="19" t="s">
        <v>2</v>
      </c>
      <c r="F10" s="60">
        <v>25</v>
      </c>
      <c r="G10" s="62" t="s">
        <v>23</v>
      </c>
      <c r="H10" s="22">
        <f>F10</f>
        <v>25</v>
      </c>
      <c r="I10" s="96"/>
      <c r="J10" s="12"/>
      <c r="K10" s="3"/>
      <c r="L10" s="3"/>
      <c r="M10" s="3"/>
      <c r="N10" s="3"/>
    </row>
    <row r="11" spans="1:14" ht="57" customHeight="1" thickBot="1" thickTop="1">
      <c r="A11" s="91"/>
      <c r="B11" s="26" t="s">
        <v>3</v>
      </c>
      <c r="C11" s="54" t="s">
        <v>24</v>
      </c>
      <c r="D11" s="69" t="str">
        <f t="shared" si="0"/>
        <v>Pystykulma / ELEVATION 
(astetta)</v>
      </c>
      <c r="E11" s="55" t="s">
        <v>25</v>
      </c>
      <c r="F11" s="70" t="str">
        <f>H11</f>
        <v>Tosisuunta/ AZIMUNTH 
(astetta)</v>
      </c>
      <c r="G11" s="71"/>
      <c r="H11" s="55" t="s">
        <v>26</v>
      </c>
      <c r="I11" s="56" t="s">
        <v>4</v>
      </c>
      <c r="J11" s="14" t="s">
        <v>5</v>
      </c>
      <c r="K11" s="3" t="s">
        <v>6</v>
      </c>
      <c r="L11" s="3" t="s">
        <v>7</v>
      </c>
      <c r="M11" s="3" t="s">
        <v>8</v>
      </c>
      <c r="N11" s="3" t="s">
        <v>9</v>
      </c>
    </row>
    <row r="12" spans="1:14" ht="17.25" thickBot="1" thickTop="1">
      <c r="A12" s="91"/>
      <c r="B12" s="16" t="s">
        <v>10</v>
      </c>
      <c r="C12" s="5">
        <f>H10</f>
        <v>25</v>
      </c>
      <c r="D12" s="5">
        <f t="shared" si="0"/>
        <v>19.71303799159534</v>
      </c>
      <c r="E12" s="5">
        <f>ATAN((COS(N12)-0.151269)/SIN(N12))*180/PI()</f>
        <v>19.71303799159534</v>
      </c>
      <c r="F12" s="5">
        <f>H12</f>
        <v>180</v>
      </c>
      <c r="G12" s="50"/>
      <c r="H12" s="6">
        <f>ATAN(TAN(M12/180*PI())/SIN(K12/180*PI()))/PI()*180+180</f>
        <v>180</v>
      </c>
      <c r="I12" s="15">
        <f>J12</f>
        <v>39583.006984068474</v>
      </c>
      <c r="J12" s="20">
        <f>35786*(SQRT(1+0.41999*(1-COS(N12))))</f>
        <v>39583.006984068474</v>
      </c>
      <c r="K12" s="3">
        <f aca="true" t="shared" si="1" ref="K12:K39">$H$9</f>
        <v>62.1</v>
      </c>
      <c r="L12" s="3">
        <f aca="true" t="shared" si="2" ref="L12:L39">$H$10</f>
        <v>25</v>
      </c>
      <c r="M12" s="7">
        <f>L12-C12</f>
        <v>0</v>
      </c>
      <c r="N12" s="3">
        <f>ACOS(COS(K12/180*PI())*COS(M12/180*PI()))</f>
        <v>1.0838494654884787</v>
      </c>
    </row>
    <row r="13" spans="1:14" ht="16.5" thickTop="1">
      <c r="A13" s="91"/>
      <c r="B13" s="63" t="s">
        <v>37</v>
      </c>
      <c r="C13" s="42">
        <v>-1</v>
      </c>
      <c r="D13" s="37">
        <f t="shared" si="0"/>
        <v>16.532576665143505</v>
      </c>
      <c r="E13" s="31">
        <f>ATAN((COS(N13)-0.151269)/SIN(N13))*180/PI()</f>
        <v>16.532576665143505</v>
      </c>
      <c r="F13" s="47">
        <f>H13</f>
        <v>208.8934281883597</v>
      </c>
      <c r="G13" s="51"/>
      <c r="H13" s="30">
        <f>ATAN(TAN(M13/180*PI())/SIN(K13/180*PI()))/PI()*180+180</f>
        <v>208.8934281883597</v>
      </c>
      <c r="I13" s="32">
        <f>J13</f>
        <v>39903.45594844407</v>
      </c>
      <c r="J13" s="43">
        <f>35786*(SQRT(1+0.41999*(1-COS(N13))))</f>
        <v>39903.45594844407</v>
      </c>
      <c r="K13" s="3">
        <f t="shared" si="1"/>
        <v>62.1</v>
      </c>
      <c r="L13" s="3">
        <f t="shared" si="2"/>
        <v>25</v>
      </c>
      <c r="M13" s="7">
        <f>L13-C13</f>
        <v>26</v>
      </c>
      <c r="N13" s="3">
        <f>ACOS(COS(K13/180*PI())*COS(M13/180*PI()))</f>
        <v>1.1367200430043638</v>
      </c>
    </row>
    <row r="14" spans="1:14" ht="15.75">
      <c r="A14" s="91"/>
      <c r="B14" s="64" t="s">
        <v>19</v>
      </c>
      <c r="C14" s="33">
        <v>-27.5</v>
      </c>
      <c r="D14" s="33">
        <f>E14</f>
        <v>7.933779441885014</v>
      </c>
      <c r="E14" s="34">
        <f>ATAN((COS(N14)-0.151269)/SIN(N14))*180/PI()</f>
        <v>7.933779441885014</v>
      </c>
      <c r="F14" s="48">
        <f>H14</f>
        <v>235.85734351651556</v>
      </c>
      <c r="G14" s="52"/>
      <c r="H14" s="33">
        <f>ATAN(TAN(M14/180*PI())/SIN(K14/180*PI()))/PI()*180+180</f>
        <v>235.85734351651556</v>
      </c>
      <c r="I14" s="35">
        <f>J14</f>
        <v>40807.851549543295</v>
      </c>
      <c r="J14" s="44">
        <f>35786*(SQRT(1+0.41999*(1-COS(N14))))</f>
        <v>40807.851549543295</v>
      </c>
      <c r="K14" s="3">
        <f t="shared" si="1"/>
        <v>62.1</v>
      </c>
      <c r="L14" s="3">
        <f t="shared" si="2"/>
        <v>25</v>
      </c>
      <c r="M14" s="7">
        <f>L14-C14</f>
        <v>52.5</v>
      </c>
      <c r="N14" s="3">
        <f>ACOS(COS(K14/180*PI())*COS(M14/180*PI()))</f>
        <v>1.2819384331695476</v>
      </c>
    </row>
    <row r="15" spans="1:14" ht="15.75">
      <c r="A15" s="91"/>
      <c r="B15" s="64" t="s">
        <v>18</v>
      </c>
      <c r="C15" s="33">
        <v>-24.5</v>
      </c>
      <c r="D15" s="33">
        <f t="shared" si="0"/>
        <v>9.101668698239665</v>
      </c>
      <c r="E15" s="34">
        <f aca="true" t="shared" si="3" ref="E15:E25">ATAN((COS(N15)-0.151269)/SIN(N15))*180/PI()</f>
        <v>9.101668698239665</v>
      </c>
      <c r="F15" s="48">
        <f>H15</f>
        <v>232.9542337046902</v>
      </c>
      <c r="G15" s="52"/>
      <c r="H15" s="33">
        <f aca="true" t="shared" si="4" ref="H15:H25">ATAN(TAN(M15/180*PI())/SIN(K15/180*PI()))/PI()*180+180</f>
        <v>232.9542337046902</v>
      </c>
      <c r="I15" s="35">
        <f>J15</f>
        <v>40682.19271303533</v>
      </c>
      <c r="J15" s="44">
        <f aca="true" t="shared" si="5" ref="J15:J25">35786*(SQRT(1+0.41999*(1-COS(N15))))</f>
        <v>40682.19271303533</v>
      </c>
      <c r="K15" s="3">
        <f t="shared" si="1"/>
        <v>62.1</v>
      </c>
      <c r="L15" s="3">
        <f t="shared" si="2"/>
        <v>25</v>
      </c>
      <c r="M15" s="7">
        <f aca="true" t="shared" si="6" ref="M15:M25">L15-C15</f>
        <v>49.5</v>
      </c>
      <c r="N15" s="3">
        <f aca="true" t="shared" si="7" ref="N15:N25">ACOS(COS(K15/180*PI())*COS(M15/180*PI()))</f>
        <v>1.2620168076622205</v>
      </c>
    </row>
    <row r="16" spans="1:14" ht="15.75">
      <c r="A16" s="91"/>
      <c r="B16" s="64" t="s">
        <v>34</v>
      </c>
      <c r="C16" s="33">
        <v>-21.5</v>
      </c>
      <c r="D16" s="33">
        <f aca="true" t="shared" si="8" ref="D16:D31">E16</f>
        <v>10.228927769755263</v>
      </c>
      <c r="E16" s="34">
        <f t="shared" si="3"/>
        <v>10.228927769755263</v>
      </c>
      <c r="F16" s="48">
        <f aca="true" t="shared" si="9" ref="F16:F31">H16</f>
        <v>230.01470842188266</v>
      </c>
      <c r="G16" s="52"/>
      <c r="H16" s="33">
        <f t="shared" si="4"/>
        <v>230.01470842188266</v>
      </c>
      <c r="I16" s="35">
        <f aca="true" t="shared" si="10" ref="I16:I31">J16</f>
        <v>40561.667501799995</v>
      </c>
      <c r="J16" s="44">
        <f t="shared" si="5"/>
        <v>40561.667501799995</v>
      </c>
      <c r="K16" s="3">
        <f t="shared" si="1"/>
        <v>62.1</v>
      </c>
      <c r="L16" s="3">
        <f t="shared" si="2"/>
        <v>25</v>
      </c>
      <c r="M16" s="7">
        <f t="shared" si="6"/>
        <v>46.5</v>
      </c>
      <c r="N16" s="3">
        <f t="shared" si="7"/>
        <v>1.2428477351578264</v>
      </c>
    </row>
    <row r="17" spans="1:14" ht="15.75">
      <c r="A17" s="91"/>
      <c r="B17" s="64" t="s">
        <v>17</v>
      </c>
      <c r="C17" s="33">
        <v>-18</v>
      </c>
      <c r="D17" s="33">
        <f t="shared" si="8"/>
        <v>11.48744224356271</v>
      </c>
      <c r="E17" s="34">
        <f t="shared" si="3"/>
        <v>11.48744224356271</v>
      </c>
      <c r="F17" s="48">
        <f t="shared" si="9"/>
        <v>226.5374647897637</v>
      </c>
      <c r="G17" s="52"/>
      <c r="H17" s="33">
        <f t="shared" si="4"/>
        <v>226.5374647897637</v>
      </c>
      <c r="I17" s="35">
        <f t="shared" si="10"/>
        <v>40428.04618534659</v>
      </c>
      <c r="J17" s="44">
        <f t="shared" si="5"/>
        <v>40428.04618534659</v>
      </c>
      <c r="K17" s="3">
        <f t="shared" si="1"/>
        <v>62.1</v>
      </c>
      <c r="L17" s="3">
        <f t="shared" si="2"/>
        <v>25</v>
      </c>
      <c r="M17" s="7">
        <f t="shared" si="6"/>
        <v>43</v>
      </c>
      <c r="N17" s="3">
        <f t="shared" si="7"/>
        <v>1.2215154418875773</v>
      </c>
    </row>
    <row r="18" spans="1:14" ht="15.75">
      <c r="A18" s="91"/>
      <c r="B18" s="64" t="s">
        <v>35</v>
      </c>
      <c r="C18" s="33">
        <v>-14</v>
      </c>
      <c r="D18" s="33">
        <f>E18</f>
        <v>12.843334132343536</v>
      </c>
      <c r="E18" s="34">
        <f>ATAN((COS(N18)-0.151269)/SIN(N18))*180/PI()</f>
        <v>12.843334132343536</v>
      </c>
      <c r="F18" s="48">
        <f>H18</f>
        <v>222.49866207855632</v>
      </c>
      <c r="G18" s="52"/>
      <c r="H18" s="33">
        <f>ATAN(TAN(M18/180*PI())/SIN(K18/180*PI()))/PI()*180+180</f>
        <v>222.49866207855632</v>
      </c>
      <c r="I18" s="35">
        <f>J18</f>
        <v>40285.25778329881</v>
      </c>
      <c r="J18" s="44">
        <f>35786*(SQRT(1+0.41999*(1-COS(N18))))</f>
        <v>40285.25778329881</v>
      </c>
      <c r="K18" s="3">
        <f t="shared" si="1"/>
        <v>62.1</v>
      </c>
      <c r="L18" s="3">
        <f t="shared" si="2"/>
        <v>25</v>
      </c>
      <c r="M18" s="7">
        <f>L18-C18</f>
        <v>39</v>
      </c>
      <c r="N18" s="3">
        <f>ACOS(COS(K18/180*PI())*COS(M18/180*PI()))</f>
        <v>1.198613406136089</v>
      </c>
    </row>
    <row r="19" spans="1:14" ht="15.75">
      <c r="A19" s="91"/>
      <c r="B19" s="64" t="s">
        <v>47</v>
      </c>
      <c r="C19" s="33">
        <v>-13</v>
      </c>
      <c r="D19" s="33">
        <f>E19</f>
        <v>13.167525612349703</v>
      </c>
      <c r="E19" s="34">
        <f>ATAN((COS(N19)-0.151269)/SIN(N19))*180/PI()</f>
        <v>13.167525612349703</v>
      </c>
      <c r="F19" s="48">
        <f>H19</f>
        <v>221.47802175151315</v>
      </c>
      <c r="G19" s="52"/>
      <c r="H19" s="33">
        <f>ATAN(TAN(M19/180*PI())/SIN(K19/180*PI()))/PI()*180+180</f>
        <v>221.47802175151315</v>
      </c>
      <c r="I19" s="35">
        <f>J19</f>
        <v>40251.305083472536</v>
      </c>
      <c r="J19" s="44">
        <f>35786*(SQRT(1+0.41999*(1-COS(N19))))</f>
        <v>40251.305083472536</v>
      </c>
      <c r="K19" s="3">
        <f t="shared" si="1"/>
        <v>62.1</v>
      </c>
      <c r="L19" s="3">
        <f t="shared" si="2"/>
        <v>25</v>
      </c>
      <c r="M19" s="7">
        <f>L19-C19</f>
        <v>38</v>
      </c>
      <c r="N19" s="3">
        <f>ACOS(COS(K19/180*PI())*COS(M19/180*PI()))</f>
        <v>1.1931499412430084</v>
      </c>
    </row>
    <row r="20" spans="1:14" ht="15.75">
      <c r="A20" s="91"/>
      <c r="B20" s="64" t="s">
        <v>16</v>
      </c>
      <c r="C20" s="33">
        <v>-8</v>
      </c>
      <c r="D20" s="33">
        <f t="shared" si="8"/>
        <v>14.692464423397517</v>
      </c>
      <c r="E20" s="34">
        <f t="shared" si="3"/>
        <v>14.692464423397517</v>
      </c>
      <c r="F20" s="48">
        <f t="shared" si="9"/>
        <v>216.30914499329592</v>
      </c>
      <c r="G20" s="52"/>
      <c r="H20" s="33">
        <f t="shared" si="4"/>
        <v>216.30914499329592</v>
      </c>
      <c r="I20" s="35">
        <f t="shared" si="10"/>
        <v>40092.612521375006</v>
      </c>
      <c r="J20" s="44">
        <f t="shared" si="5"/>
        <v>40092.612521375006</v>
      </c>
      <c r="K20" s="3">
        <f t="shared" si="1"/>
        <v>62.1</v>
      </c>
      <c r="L20" s="3">
        <f t="shared" si="2"/>
        <v>25</v>
      </c>
      <c r="M20" s="7">
        <f t="shared" si="6"/>
        <v>33</v>
      </c>
      <c r="N20" s="3">
        <f t="shared" si="7"/>
        <v>1.1675145427893179</v>
      </c>
    </row>
    <row r="21" spans="1:14" ht="15.75">
      <c r="A21" s="91"/>
      <c r="B21" s="64" t="s">
        <v>36</v>
      </c>
      <c r="C21" s="33">
        <v>-5</v>
      </c>
      <c r="D21" s="33">
        <f t="shared" si="8"/>
        <v>15.525430586581857</v>
      </c>
      <c r="E21" s="34">
        <f t="shared" si="3"/>
        <v>15.525430586581857</v>
      </c>
      <c r="F21" s="48">
        <f t="shared" si="9"/>
        <v>213.15595752139387</v>
      </c>
      <c r="G21" s="52"/>
      <c r="H21" s="33">
        <f t="shared" si="4"/>
        <v>213.15595752139387</v>
      </c>
      <c r="I21" s="35">
        <f t="shared" si="10"/>
        <v>40006.6614061953</v>
      </c>
      <c r="J21" s="44">
        <f t="shared" si="5"/>
        <v>40006.6614061953</v>
      </c>
      <c r="K21" s="3">
        <f t="shared" si="1"/>
        <v>62.1</v>
      </c>
      <c r="L21" s="3">
        <f t="shared" si="2"/>
        <v>25</v>
      </c>
      <c r="M21" s="7">
        <f t="shared" si="6"/>
        <v>30</v>
      </c>
      <c r="N21" s="3">
        <f t="shared" si="7"/>
        <v>1.153555967325333</v>
      </c>
    </row>
    <row r="22" spans="1:14" ht="15.75">
      <c r="A22" s="91"/>
      <c r="B22" s="64" t="s">
        <v>37</v>
      </c>
      <c r="C22" s="33">
        <v>-1</v>
      </c>
      <c r="D22" s="33">
        <f>E22</f>
        <v>16.532576665143505</v>
      </c>
      <c r="E22" s="34">
        <f t="shared" si="3"/>
        <v>16.532576665143505</v>
      </c>
      <c r="F22" s="48">
        <f>H22</f>
        <v>208.8934281883597</v>
      </c>
      <c r="G22" s="52"/>
      <c r="H22" s="33">
        <f t="shared" si="4"/>
        <v>208.8934281883597</v>
      </c>
      <c r="I22" s="35">
        <f>J22</f>
        <v>39903.45594844407</v>
      </c>
      <c r="J22" s="44">
        <f t="shared" si="5"/>
        <v>39903.45594844407</v>
      </c>
      <c r="K22" s="3">
        <f t="shared" si="1"/>
        <v>62.1</v>
      </c>
      <c r="L22" s="3">
        <f t="shared" si="2"/>
        <v>25</v>
      </c>
      <c r="M22" s="7">
        <f t="shared" si="6"/>
        <v>26</v>
      </c>
      <c r="N22" s="3">
        <f t="shared" si="7"/>
        <v>1.1367200430043638</v>
      </c>
    </row>
    <row r="23" spans="1:14" ht="15.75">
      <c r="A23" s="91"/>
      <c r="B23" s="64" t="s">
        <v>38</v>
      </c>
      <c r="C23" s="33">
        <v>-0.8</v>
      </c>
      <c r="D23" s="33">
        <f>E23</f>
        <v>16.57969473678669</v>
      </c>
      <c r="E23" s="34">
        <f t="shared" si="3"/>
        <v>16.57969473678669</v>
      </c>
      <c r="F23" s="48">
        <f>H23</f>
        <v>208.67861385397623</v>
      </c>
      <c r="G23" s="52"/>
      <c r="H23" s="33">
        <f t="shared" si="4"/>
        <v>208.67861385397623</v>
      </c>
      <c r="I23" s="35">
        <f>J23</f>
        <v>39898.64729814082</v>
      </c>
      <c r="J23" s="44">
        <f t="shared" si="5"/>
        <v>39898.64729814082</v>
      </c>
      <c r="K23" s="3">
        <f t="shared" si="1"/>
        <v>62.1</v>
      </c>
      <c r="L23" s="3">
        <f t="shared" si="2"/>
        <v>25</v>
      </c>
      <c r="M23" s="7">
        <f t="shared" si="6"/>
        <v>25.8</v>
      </c>
      <c r="N23" s="3">
        <f t="shared" si="7"/>
        <v>1.135933504029489</v>
      </c>
    </row>
    <row r="24" spans="1:14" ht="15.75">
      <c r="A24" s="91"/>
      <c r="B24" s="64" t="s">
        <v>14</v>
      </c>
      <c r="C24" s="33">
        <v>3</v>
      </c>
      <c r="D24" s="33">
        <f t="shared" si="8"/>
        <v>17.4137458349693</v>
      </c>
      <c r="E24" s="34">
        <f t="shared" si="3"/>
        <v>17.4137458349693</v>
      </c>
      <c r="F24" s="48">
        <f t="shared" si="9"/>
        <v>204.56819451043071</v>
      </c>
      <c r="G24" s="52"/>
      <c r="H24" s="33">
        <f t="shared" si="4"/>
        <v>204.56819451043071</v>
      </c>
      <c r="I24" s="35">
        <f t="shared" si="10"/>
        <v>39813.82541884877</v>
      </c>
      <c r="J24" s="44">
        <f t="shared" si="5"/>
        <v>39813.82541884877</v>
      </c>
      <c r="K24" s="3">
        <f t="shared" si="1"/>
        <v>62.1</v>
      </c>
      <c r="L24" s="3">
        <f t="shared" si="2"/>
        <v>25</v>
      </c>
      <c r="M24" s="7">
        <f t="shared" si="6"/>
        <v>22</v>
      </c>
      <c r="N24" s="3">
        <f t="shared" si="7"/>
        <v>1.1220270888217057</v>
      </c>
    </row>
    <row r="25" spans="1:14" ht="15.75">
      <c r="A25" s="91"/>
      <c r="B25" s="64" t="s">
        <v>15</v>
      </c>
      <c r="C25" s="33">
        <v>5</v>
      </c>
      <c r="D25" s="33">
        <f t="shared" si="8"/>
        <v>17.804630980040393</v>
      </c>
      <c r="E25" s="34">
        <f t="shared" si="3"/>
        <v>17.804630980040393</v>
      </c>
      <c r="F25" s="48">
        <f t="shared" si="9"/>
        <v>202.38383451100194</v>
      </c>
      <c r="G25" s="52"/>
      <c r="H25" s="33">
        <f t="shared" si="4"/>
        <v>202.38383451100194</v>
      </c>
      <c r="I25" s="35">
        <f t="shared" si="10"/>
        <v>39774.26942055451</v>
      </c>
      <c r="J25" s="44">
        <f t="shared" si="5"/>
        <v>39774.26942055451</v>
      </c>
      <c r="K25" s="3">
        <f t="shared" si="1"/>
        <v>62.1</v>
      </c>
      <c r="L25" s="3">
        <f t="shared" si="2"/>
        <v>25</v>
      </c>
      <c r="M25" s="7">
        <f t="shared" si="6"/>
        <v>20</v>
      </c>
      <c r="N25" s="3">
        <f t="shared" si="7"/>
        <v>1.115520353073504</v>
      </c>
    </row>
    <row r="26" spans="1:14" ht="15.75">
      <c r="A26" s="91"/>
      <c r="B26" s="64" t="s">
        <v>13</v>
      </c>
      <c r="C26" s="33">
        <v>7</v>
      </c>
      <c r="D26" s="33">
        <f t="shared" si="8"/>
        <v>18.161176475253423</v>
      </c>
      <c r="E26" s="34">
        <f aca="true" t="shared" si="11" ref="E26:E31">ATAN((COS(N26)-0.151269)/SIN(N26))*180/PI()</f>
        <v>18.161176475253423</v>
      </c>
      <c r="F26" s="48">
        <f t="shared" si="9"/>
        <v>200.18613777835762</v>
      </c>
      <c r="G26" s="52"/>
      <c r="H26" s="33">
        <f aca="true" t="shared" si="12" ref="H26:H31">ATAN(TAN(M26/180*PI())/SIN(K26/180*PI()))/PI()*180+180</f>
        <v>200.18613777835762</v>
      </c>
      <c r="I26" s="35">
        <f t="shared" si="10"/>
        <v>39738.29966982545</v>
      </c>
      <c r="J26" s="44">
        <f aca="true" t="shared" si="13" ref="J26:J31">35786*(SQRT(1+0.41999*(1-COS(N26))))</f>
        <v>39738.29966982545</v>
      </c>
      <c r="K26" s="3">
        <f t="shared" si="1"/>
        <v>62.1</v>
      </c>
      <c r="L26" s="3">
        <f t="shared" si="2"/>
        <v>25</v>
      </c>
      <c r="M26" s="7">
        <f aca="true" t="shared" si="14" ref="M26:M31">L26-C26</f>
        <v>18</v>
      </c>
      <c r="N26" s="3">
        <f aca="true" t="shared" si="15" ref="N26:N31">ACOS(COS(K26/180*PI())*COS(M26/180*PI()))</f>
        <v>1.1095911354312165</v>
      </c>
    </row>
    <row r="27" spans="1:14" ht="15.75">
      <c r="A27" s="91"/>
      <c r="B27" s="64" t="s">
        <v>13</v>
      </c>
      <c r="C27" s="33">
        <v>10</v>
      </c>
      <c r="D27" s="33">
        <f t="shared" si="8"/>
        <v>18.629813299780487</v>
      </c>
      <c r="E27" s="34">
        <f t="shared" si="11"/>
        <v>18.629813299780487</v>
      </c>
      <c r="F27" s="48">
        <f t="shared" si="9"/>
        <v>196.86679608787958</v>
      </c>
      <c r="G27" s="52"/>
      <c r="H27" s="33">
        <f t="shared" si="12"/>
        <v>196.86679608787958</v>
      </c>
      <c r="I27" s="35">
        <f t="shared" si="10"/>
        <v>39691.185119277296</v>
      </c>
      <c r="J27" s="44">
        <f t="shared" si="13"/>
        <v>39691.185119277296</v>
      </c>
      <c r="K27" s="3">
        <f t="shared" si="1"/>
        <v>62.1</v>
      </c>
      <c r="L27" s="3">
        <f t="shared" si="2"/>
        <v>25</v>
      </c>
      <c r="M27" s="7">
        <f t="shared" si="14"/>
        <v>15</v>
      </c>
      <c r="N27" s="3">
        <f t="shared" si="15"/>
        <v>1.1018064143277573</v>
      </c>
    </row>
    <row r="28" spans="1:14" ht="15.75">
      <c r="A28" s="91"/>
      <c r="B28" s="64" t="s">
        <v>12</v>
      </c>
      <c r="C28" s="33">
        <v>13</v>
      </c>
      <c r="D28" s="33">
        <f t="shared" si="8"/>
        <v>19.016833805277223</v>
      </c>
      <c r="E28" s="34">
        <f t="shared" si="11"/>
        <v>19.016833805277223</v>
      </c>
      <c r="F28" s="48">
        <f t="shared" si="9"/>
        <v>193.52348756273432</v>
      </c>
      <c r="G28" s="52"/>
      <c r="H28" s="33">
        <f t="shared" si="12"/>
        <v>193.52348756273432</v>
      </c>
      <c r="I28" s="35">
        <f t="shared" si="10"/>
        <v>39652.41757151692</v>
      </c>
      <c r="J28" s="44">
        <f t="shared" si="13"/>
        <v>39652.41757151692</v>
      </c>
      <c r="K28" s="3">
        <f t="shared" si="1"/>
        <v>62.1</v>
      </c>
      <c r="L28" s="3">
        <f t="shared" si="2"/>
        <v>25</v>
      </c>
      <c r="M28" s="7">
        <f t="shared" si="14"/>
        <v>12</v>
      </c>
      <c r="N28" s="3">
        <f t="shared" si="15"/>
        <v>1.0953847449954024</v>
      </c>
    </row>
    <row r="29" spans="1:14" ht="15.75">
      <c r="A29" s="91"/>
      <c r="B29" s="64" t="s">
        <v>39</v>
      </c>
      <c r="C29" s="33">
        <v>16</v>
      </c>
      <c r="D29" s="33">
        <f t="shared" si="8"/>
        <v>19.32012317242607</v>
      </c>
      <c r="E29" s="34">
        <f t="shared" si="11"/>
        <v>19.32012317242607</v>
      </c>
      <c r="F29" s="48">
        <f t="shared" si="9"/>
        <v>190.16042616036202</v>
      </c>
      <c r="G29" s="52"/>
      <c r="H29" s="33">
        <f t="shared" si="12"/>
        <v>190.16042616036202</v>
      </c>
      <c r="I29" s="35">
        <f t="shared" si="10"/>
        <v>39622.127920046616</v>
      </c>
      <c r="J29" s="44">
        <f t="shared" si="13"/>
        <v>39622.127920046616</v>
      </c>
      <c r="K29" s="3">
        <f t="shared" si="1"/>
        <v>62.1</v>
      </c>
      <c r="L29" s="3">
        <f t="shared" si="2"/>
        <v>25</v>
      </c>
      <c r="M29" s="7">
        <f t="shared" si="14"/>
        <v>9</v>
      </c>
      <c r="N29" s="3">
        <f t="shared" si="15"/>
        <v>1.0903569885428603</v>
      </c>
    </row>
    <row r="30" spans="1:14" ht="15.75">
      <c r="A30" s="91"/>
      <c r="B30" s="64" t="s">
        <v>40</v>
      </c>
      <c r="C30" s="33">
        <v>19.2</v>
      </c>
      <c r="D30" s="33">
        <f t="shared" si="8"/>
        <v>19.54944791294311</v>
      </c>
      <c r="E30" s="34">
        <f t="shared" si="11"/>
        <v>19.54944791294311</v>
      </c>
      <c r="F30" s="48">
        <f t="shared" si="9"/>
        <v>186.55656510808743</v>
      </c>
      <c r="G30" s="52"/>
      <c r="H30" s="33">
        <f t="shared" si="12"/>
        <v>186.55656510808743</v>
      </c>
      <c r="I30" s="35">
        <f t="shared" si="10"/>
        <v>39599.278491214376</v>
      </c>
      <c r="J30" s="44">
        <f t="shared" si="13"/>
        <v>39599.278491214376</v>
      </c>
      <c r="K30" s="3">
        <f t="shared" si="1"/>
        <v>62.1</v>
      </c>
      <c r="L30" s="3">
        <f t="shared" si="2"/>
        <v>25</v>
      </c>
      <c r="M30" s="7">
        <f t="shared" si="14"/>
        <v>5.800000000000001</v>
      </c>
      <c r="N30" s="3">
        <f t="shared" si="15"/>
        <v>1.0865580517290083</v>
      </c>
    </row>
    <row r="31" spans="1:14" ht="15.75">
      <c r="A31" s="91"/>
      <c r="B31" s="64" t="s">
        <v>41</v>
      </c>
      <c r="C31" s="33">
        <v>28.2</v>
      </c>
      <c r="D31" s="33">
        <f t="shared" si="8"/>
        <v>19.663179389476795</v>
      </c>
      <c r="E31" s="34">
        <f t="shared" si="11"/>
        <v>19.663179389476795</v>
      </c>
      <c r="F31" s="48">
        <f t="shared" si="9"/>
        <v>176.38018474622496</v>
      </c>
      <c r="G31" s="52"/>
      <c r="H31" s="33">
        <f t="shared" si="12"/>
        <v>176.38018474622496</v>
      </c>
      <c r="I31" s="35">
        <f t="shared" si="10"/>
        <v>39587.96367472167</v>
      </c>
      <c r="J31" s="44">
        <f t="shared" si="13"/>
        <v>39587.96367472167</v>
      </c>
      <c r="K31" s="3">
        <f t="shared" si="1"/>
        <v>62.1</v>
      </c>
      <c r="L31" s="3">
        <f t="shared" si="2"/>
        <v>25</v>
      </c>
      <c r="M31" s="7">
        <f t="shared" si="14"/>
        <v>-3.1999999999999993</v>
      </c>
      <c r="N31" s="3">
        <f t="shared" si="15"/>
        <v>1.0846748580934311</v>
      </c>
    </row>
    <row r="32" spans="1:14" ht="15.75">
      <c r="A32" s="91"/>
      <c r="B32" s="75" t="s">
        <v>11</v>
      </c>
      <c r="C32" s="76">
        <v>36</v>
      </c>
      <c r="D32" s="39">
        <f aca="true" t="shared" si="16" ref="D32:D39">E32</f>
        <v>19.1273262019504</v>
      </c>
      <c r="E32" s="40">
        <f aca="true" t="shared" si="17" ref="E32:E39">ATAN((COS(N32)-0.151269)/SIN(N32))*180/PI()</f>
        <v>19.1273262019504</v>
      </c>
      <c r="F32" s="49">
        <f aca="true" t="shared" si="18" ref="F32:F39">H32</f>
        <v>167.59555775859488</v>
      </c>
      <c r="G32" s="53"/>
      <c r="H32" s="39">
        <f aca="true" t="shared" si="19" ref="H32:H39">ATAN(TAN(M32/180*PI())/SIN(K32/180*PI()))/PI()*180+180</f>
        <v>167.59555775859488</v>
      </c>
      <c r="I32" s="41">
        <f aca="true" t="shared" si="20" ref="I32:I39">J32</f>
        <v>39641.37337907401</v>
      </c>
      <c r="J32" s="45">
        <f aca="true" t="shared" si="21" ref="J32:J39">35786*(SQRT(1+0.41999*(1-COS(N32))))</f>
        <v>39641.37337907401</v>
      </c>
      <c r="K32" s="3">
        <f t="shared" si="1"/>
        <v>62.1</v>
      </c>
      <c r="L32" s="3">
        <f t="shared" si="2"/>
        <v>25</v>
      </c>
      <c r="M32" s="7">
        <f aca="true" t="shared" si="22" ref="M32:M39">L32-C32</f>
        <v>-11</v>
      </c>
      <c r="N32" s="3">
        <f aca="true" t="shared" si="23" ref="N32:N39">ACOS(COS(K32/180*PI())*COS(M32/180*PI()))</f>
        <v>1.093552598421335</v>
      </c>
    </row>
    <row r="33" spans="1:14" ht="15.75">
      <c r="A33" s="91"/>
      <c r="B33" s="75" t="s">
        <v>20</v>
      </c>
      <c r="C33" s="76">
        <v>42</v>
      </c>
      <c r="D33" s="39">
        <f t="shared" si="16"/>
        <v>18.326310245635394</v>
      </c>
      <c r="E33" s="40">
        <f t="shared" si="17"/>
        <v>18.326310245635394</v>
      </c>
      <c r="F33" s="49">
        <f t="shared" si="18"/>
        <v>160.91740388696317</v>
      </c>
      <c r="G33" s="53"/>
      <c r="H33" s="39">
        <f t="shared" si="19"/>
        <v>160.91740388696317</v>
      </c>
      <c r="I33" s="41">
        <f t="shared" si="20"/>
        <v>39721.67660070182</v>
      </c>
      <c r="J33" s="45">
        <f t="shared" si="21"/>
        <v>39721.67660070182</v>
      </c>
      <c r="K33" s="3">
        <f t="shared" si="1"/>
        <v>62.1</v>
      </c>
      <c r="L33" s="3">
        <f t="shared" si="2"/>
        <v>25</v>
      </c>
      <c r="M33" s="7">
        <f t="shared" si="22"/>
        <v>-17</v>
      </c>
      <c r="N33" s="3">
        <f t="shared" si="23"/>
        <v>1.1068469249740551</v>
      </c>
    </row>
    <row r="34" spans="1:14" ht="15.75">
      <c r="A34" s="91"/>
      <c r="B34" s="75" t="s">
        <v>43</v>
      </c>
      <c r="C34" s="76">
        <v>42.5</v>
      </c>
      <c r="D34" s="39">
        <f>E34</f>
        <v>18.244848695218547</v>
      </c>
      <c r="E34" s="40">
        <f>ATAN((COS(N34)-0.151269)/SIN(N34))*180/PI()</f>
        <v>18.244848695218547</v>
      </c>
      <c r="F34" s="49">
        <f>H34</f>
        <v>160.3652555109313</v>
      </c>
      <c r="G34" s="53"/>
      <c r="H34" s="39">
        <f>ATAN(TAN(M34/180*PI())/SIN(K34/180*PI()))/PI()*180+180</f>
        <v>160.3652555109313</v>
      </c>
      <c r="I34" s="41">
        <f>J34</f>
        <v>39729.87398298358</v>
      </c>
      <c r="J34" s="45">
        <f>35786*(SQRT(1+0.41999*(1-COS(N34))))</f>
        <v>39729.87398298358</v>
      </c>
      <c r="K34" s="3">
        <f t="shared" si="1"/>
        <v>62.1</v>
      </c>
      <c r="L34" s="3">
        <f t="shared" si="2"/>
        <v>25</v>
      </c>
      <c r="M34" s="7">
        <f>L34-C34</f>
        <v>-17.5</v>
      </c>
      <c r="N34" s="3">
        <f>ACOS(COS(K34/180*PI())*COS(M34/180*PI()))</f>
        <v>1.1082005112689979</v>
      </c>
    </row>
    <row r="35" spans="1:14" ht="15">
      <c r="A35" s="91"/>
      <c r="B35" s="75" t="s">
        <v>44</v>
      </c>
      <c r="C35" s="76">
        <v>53</v>
      </c>
      <c r="D35" s="39">
        <f t="shared" si="16"/>
        <v>16.0442362089401</v>
      </c>
      <c r="E35" s="40">
        <f t="shared" si="17"/>
        <v>16.0442362089401</v>
      </c>
      <c r="F35" s="49">
        <f t="shared" si="18"/>
        <v>148.96716921346152</v>
      </c>
      <c r="G35" s="53"/>
      <c r="H35" s="39">
        <f t="shared" si="19"/>
        <v>148.96716921346152</v>
      </c>
      <c r="I35" s="41">
        <f t="shared" si="20"/>
        <v>39953.3979409287</v>
      </c>
      <c r="J35" s="45">
        <f t="shared" si="21"/>
        <v>39953.3979409287</v>
      </c>
      <c r="K35" s="3">
        <f t="shared" si="1"/>
        <v>62.1</v>
      </c>
      <c r="L35" s="3">
        <f t="shared" si="2"/>
        <v>25</v>
      </c>
      <c r="M35" s="7">
        <f t="shared" si="22"/>
        <v>-28</v>
      </c>
      <c r="N35" s="3">
        <f t="shared" si="23"/>
        <v>1.1448777100093093</v>
      </c>
    </row>
    <row r="36" spans="1:14" ht="15">
      <c r="A36" s="91"/>
      <c r="B36" s="75" t="s">
        <v>42</v>
      </c>
      <c r="C36" s="76">
        <v>57</v>
      </c>
      <c r="D36" s="39">
        <f t="shared" si="16"/>
        <v>14.977236744164296</v>
      </c>
      <c r="E36" s="40">
        <f t="shared" si="17"/>
        <v>14.977236744164296</v>
      </c>
      <c r="F36" s="49">
        <f t="shared" si="18"/>
        <v>144.73765550215563</v>
      </c>
      <c r="G36" s="53"/>
      <c r="H36" s="39">
        <f t="shared" si="19"/>
        <v>144.73765550215563</v>
      </c>
      <c r="I36" s="41">
        <f t="shared" si="20"/>
        <v>40063.168338092335</v>
      </c>
      <c r="J36" s="45">
        <f t="shared" si="21"/>
        <v>40063.168338092335</v>
      </c>
      <c r="K36" s="3">
        <f t="shared" si="1"/>
        <v>62.1</v>
      </c>
      <c r="L36" s="3">
        <f t="shared" si="2"/>
        <v>25</v>
      </c>
      <c r="M36" s="7">
        <f t="shared" si="22"/>
        <v>-32</v>
      </c>
      <c r="N36" s="3">
        <f t="shared" si="23"/>
        <v>1.1627389158582406</v>
      </c>
    </row>
    <row r="37" spans="1:14" ht="15">
      <c r="A37" s="91"/>
      <c r="B37" s="65" t="s">
        <v>28</v>
      </c>
      <c r="C37" s="38">
        <v>68.5</v>
      </c>
      <c r="D37" s="39">
        <f t="shared" si="16"/>
        <v>11.311608683011894</v>
      </c>
      <c r="E37" s="40">
        <f t="shared" si="17"/>
        <v>11.311608683011894</v>
      </c>
      <c r="F37" s="49">
        <f t="shared" si="18"/>
        <v>132.9625756100451</v>
      </c>
      <c r="G37" s="53"/>
      <c r="H37" s="39">
        <f t="shared" si="19"/>
        <v>132.9625756100451</v>
      </c>
      <c r="I37" s="41">
        <f t="shared" si="20"/>
        <v>40446.653592806906</v>
      </c>
      <c r="J37" s="45">
        <f t="shared" si="21"/>
        <v>40446.653592806906</v>
      </c>
      <c r="K37" s="3">
        <f t="shared" si="1"/>
        <v>62.1</v>
      </c>
      <c r="L37" s="3">
        <f t="shared" si="2"/>
        <v>25</v>
      </c>
      <c r="M37" s="7">
        <f t="shared" si="22"/>
        <v>-43.5</v>
      </c>
      <c r="N37" s="3">
        <f t="shared" si="23"/>
        <v>1.2244915369607872</v>
      </c>
    </row>
    <row r="38" spans="1:14" ht="15">
      <c r="A38" s="91"/>
      <c r="B38" s="65" t="s">
        <v>45</v>
      </c>
      <c r="C38" s="38">
        <v>80</v>
      </c>
      <c r="D38" s="39">
        <f t="shared" si="16"/>
        <v>6.9323132687349425</v>
      </c>
      <c r="E38" s="40">
        <f t="shared" si="17"/>
        <v>6.9323132687349425</v>
      </c>
      <c r="F38" s="49">
        <f t="shared" si="18"/>
        <v>121.75002400814685</v>
      </c>
      <c r="G38" s="53"/>
      <c r="H38" s="39">
        <f t="shared" si="19"/>
        <v>121.75002400814685</v>
      </c>
      <c r="I38" s="41">
        <f t="shared" si="20"/>
        <v>40916.20768743333</v>
      </c>
      <c r="J38" s="45">
        <f t="shared" si="21"/>
        <v>40916.20768743333</v>
      </c>
      <c r="K38" s="3">
        <f t="shared" si="1"/>
        <v>62.1</v>
      </c>
      <c r="L38" s="3">
        <f t="shared" si="2"/>
        <v>25</v>
      </c>
      <c r="M38" s="7">
        <f t="shared" si="22"/>
        <v>-55</v>
      </c>
      <c r="N38" s="3">
        <f t="shared" si="23"/>
        <v>1.2990713563682728</v>
      </c>
    </row>
    <row r="39" spans="1:14" ht="15">
      <c r="A39" s="91"/>
      <c r="B39" s="65" t="s">
        <v>46</v>
      </c>
      <c r="C39" s="38">
        <v>90</v>
      </c>
      <c r="D39" s="39">
        <f t="shared" si="16"/>
        <v>2.7151167488410937</v>
      </c>
      <c r="E39" s="40">
        <f t="shared" si="17"/>
        <v>2.7151167488410937</v>
      </c>
      <c r="F39" s="49">
        <f t="shared" si="18"/>
        <v>112.39688627019008</v>
      </c>
      <c r="G39" s="53"/>
      <c r="H39" s="39">
        <f t="shared" si="19"/>
        <v>112.39688627019008</v>
      </c>
      <c r="I39" s="41">
        <f t="shared" si="20"/>
        <v>41377.88016200606</v>
      </c>
      <c r="J39" s="45">
        <f t="shared" si="21"/>
        <v>41377.88016200606</v>
      </c>
      <c r="K39" s="3">
        <f t="shared" si="1"/>
        <v>62.1</v>
      </c>
      <c r="L39" s="3">
        <f t="shared" si="2"/>
        <v>25</v>
      </c>
      <c r="M39" s="7">
        <f t="shared" si="22"/>
        <v>-65</v>
      </c>
      <c r="N39" s="3">
        <f t="shared" si="23"/>
        <v>1.3717284674453871</v>
      </c>
    </row>
    <row r="40" spans="1:14" ht="18" customHeight="1" thickBot="1">
      <c r="A40" s="91"/>
      <c r="B40" s="66" t="s">
        <v>31</v>
      </c>
      <c r="C40" s="87"/>
      <c r="D40" s="88"/>
      <c r="E40" s="88"/>
      <c r="F40" s="88"/>
      <c r="G40" s="88"/>
      <c r="H40" s="88"/>
      <c r="I40" s="89"/>
      <c r="J40" s="36"/>
      <c r="K40" s="3"/>
      <c r="L40" s="3"/>
      <c r="M40" s="7"/>
      <c r="N40" s="3"/>
    </row>
    <row r="41" spans="1:14" ht="14.25" thickBot="1" thickTop="1">
      <c r="A41" s="91"/>
      <c r="B41" s="93"/>
      <c r="C41" s="94"/>
      <c r="D41" s="94"/>
      <c r="E41" s="74"/>
      <c r="F41" s="92"/>
      <c r="G41" s="92"/>
      <c r="H41" s="92"/>
      <c r="I41" s="92"/>
      <c r="J41" s="2"/>
      <c r="K41" s="3"/>
      <c r="L41" s="3"/>
      <c r="M41" s="3"/>
      <c r="N41" s="3"/>
    </row>
    <row r="42" spans="1:9" ht="69" customHeight="1" thickBot="1">
      <c r="A42" s="91"/>
      <c r="B42" s="46" t="s">
        <v>49</v>
      </c>
      <c r="C42" s="77" t="s">
        <v>48</v>
      </c>
      <c r="D42" s="77" t="s">
        <v>30</v>
      </c>
      <c r="E42" s="73"/>
      <c r="F42" s="91"/>
      <c r="G42" s="91"/>
      <c r="H42" s="91"/>
      <c r="I42" s="91"/>
    </row>
    <row r="43" spans="2:9" ht="13.5" customHeight="1">
      <c r="B43" s="73"/>
      <c r="C43" s="73"/>
      <c r="D43" s="73"/>
      <c r="E43" s="73"/>
      <c r="F43" s="73"/>
      <c r="G43" s="73"/>
      <c r="H43" s="73"/>
      <c r="I43" s="73"/>
    </row>
    <row r="44" spans="2:9" ht="12.75">
      <c r="B44" s="73"/>
      <c r="C44" s="73"/>
      <c r="D44" s="73"/>
      <c r="E44" s="73"/>
      <c r="F44" s="73"/>
      <c r="G44" s="73"/>
      <c r="H44" s="73"/>
      <c r="I44" s="73"/>
    </row>
    <row r="45" spans="2:9" ht="13.5" customHeight="1">
      <c r="B45" s="73"/>
      <c r="C45" s="73"/>
      <c r="D45" s="73"/>
      <c r="E45" s="73"/>
      <c r="F45" s="73"/>
      <c r="G45" s="73"/>
      <c r="H45" s="73"/>
      <c r="I45" s="73"/>
    </row>
    <row r="46" spans="2:9" ht="13.5" customHeight="1">
      <c r="B46" s="73"/>
      <c r="C46" s="73"/>
      <c r="D46" s="73"/>
      <c r="E46" s="73"/>
      <c r="F46" s="73"/>
      <c r="G46" s="73"/>
      <c r="H46" s="73"/>
      <c r="I46" s="73"/>
    </row>
    <row r="47" spans="2:9" ht="12.75">
      <c r="B47" s="73"/>
      <c r="C47" s="73"/>
      <c r="D47" s="73"/>
      <c r="E47" s="73"/>
      <c r="F47" s="73"/>
      <c r="G47" s="73"/>
      <c r="H47" s="73"/>
      <c r="I47" s="73"/>
    </row>
    <row r="48" spans="2:9" ht="12.75">
      <c r="B48" s="73"/>
      <c r="C48" s="73"/>
      <c r="D48" s="73"/>
      <c r="E48" s="73"/>
      <c r="F48" s="73"/>
      <c r="G48" s="73"/>
      <c r="H48" s="73"/>
      <c r="I48" s="73"/>
    </row>
    <row r="49" spans="2:9" ht="12.75">
      <c r="B49" s="73"/>
      <c r="C49" s="73"/>
      <c r="D49" s="73"/>
      <c r="E49" s="73"/>
      <c r="F49" s="73"/>
      <c r="G49" s="73"/>
      <c r="H49" s="73"/>
      <c r="I49" s="73"/>
    </row>
    <row r="59" ht="12.75">
      <c r="B59" s="25"/>
    </row>
    <row r="60" spans="6:10" ht="12.75">
      <c r="F60" s="1"/>
      <c r="G60" s="1"/>
      <c r="H60" s="1"/>
      <c r="J60" s="1"/>
    </row>
    <row r="61" ht="12.75">
      <c r="J61" s="4"/>
    </row>
    <row r="62" ht="12.75">
      <c r="B62" s="29"/>
    </row>
    <row r="65" ht="12.75">
      <c r="K65" s="27"/>
    </row>
    <row r="66" ht="12.75">
      <c r="I66" s="24"/>
    </row>
    <row r="73" spans="2:3" ht="12.75">
      <c r="B73" s="25"/>
      <c r="C73" s="23"/>
    </row>
    <row r="74" spans="2:3" ht="12.75">
      <c r="B74" s="25"/>
      <c r="C74" s="28"/>
    </row>
    <row r="75" spans="2:3" ht="12.75">
      <c r="B75" s="29"/>
      <c r="C75" s="28"/>
    </row>
  </sheetData>
  <sheetProtection password="CCF6" sheet="1" objects="1" scenarios="1"/>
  <mergeCells count="10">
    <mergeCell ref="B6:I7"/>
    <mergeCell ref="F1:I3"/>
    <mergeCell ref="C40:I40"/>
    <mergeCell ref="A1:A42"/>
    <mergeCell ref="F41:I42"/>
    <mergeCell ref="B41:D41"/>
    <mergeCell ref="I9:I10"/>
    <mergeCell ref="B4:I5"/>
    <mergeCell ref="B1:D3"/>
    <mergeCell ref="B8:I8"/>
  </mergeCells>
  <printOptions horizontalCentered="1" verticalCentered="1"/>
  <pageMargins left="0.6692913385826772" right="0.35433070866141736" top="0.984251968503937" bottom="0.984251968503937" header="0.5118110236220472" footer="0.5118110236220472"/>
  <pageSetup horizontalDpi="300" verticalDpi="300" orientation="portrait" paperSize="9" scale="77" r:id="rId3"/>
  <headerFooter alignWithMargins="0">
    <oddHeader>&amp;L&amp;"Arial,Lihavoitu"SATELLIITTIEN VASTAANOTTO&amp;R&amp;D / MARTTI KEMPPI</oddHeader>
    <oddFooter xml:space="preserve">&amp;LE / NETTIJUTUT / &amp;F/ &amp;A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YLEISIMPIEN SATTELLIITIEN SUUNTA</dc:title>
  <dc:subject>Satelliittien suunnan ja korkeuskulman laskenta</dc:subject>
  <dc:creator>Sig Bergholmin pohjasta soveltanut Martti Kemppi</dc:creator>
  <cp:keywords/>
  <dc:description/>
  <cp:lastModifiedBy>masa</cp:lastModifiedBy>
  <cp:lastPrinted>2000-01-18T21:26:05Z</cp:lastPrinted>
  <dcterms:created xsi:type="dcterms:W3CDTF">1997-12-20T17:25:57Z</dcterms:created>
  <dcterms:modified xsi:type="dcterms:W3CDTF">2015-04-04T12:40:11Z</dcterms:modified>
  <cp:category/>
  <cp:version/>
  <cp:contentType/>
  <cp:contentStatus/>
</cp:coreProperties>
</file>